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6155" windowHeight="7230"/>
  </bookViews>
  <sheets>
    <sheet name="Sheet1" sheetId="1" r:id="rId1"/>
    <sheet name="Sheet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calcPr calcId="145621"/>
</workbook>
</file>

<file path=xl/calcChain.xml><?xml version="1.0" encoding="utf-8"?>
<calcChain xmlns="http://schemas.openxmlformats.org/spreadsheetml/2006/main">
  <c r="G54" i="1" l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G44" i="1"/>
  <c r="G43" i="1"/>
  <c r="G42" i="1"/>
  <c r="F42" i="1"/>
  <c r="E42" i="1"/>
  <c r="D42" i="1"/>
  <c r="C42" i="1"/>
  <c r="B42" i="1"/>
  <c r="G41" i="1"/>
  <c r="F41" i="1"/>
  <c r="E41" i="1"/>
  <c r="D41" i="1"/>
  <c r="C41" i="1"/>
  <c r="B41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D56" i="1" s="1"/>
  <c r="C21" i="1"/>
  <c r="C56" i="1" s="1"/>
  <c r="B21" i="1"/>
  <c r="B56" i="1" s="1"/>
  <c r="F19" i="1"/>
  <c r="E19" i="1"/>
  <c r="F18" i="1"/>
  <c r="E18" i="1"/>
  <c r="F17" i="1"/>
  <c r="E17" i="1"/>
  <c r="F14" i="1"/>
  <c r="E14" i="1"/>
  <c r="F13" i="1"/>
  <c r="E13" i="1"/>
  <c r="F12" i="1"/>
  <c r="E12" i="1"/>
  <c r="F8" i="1"/>
  <c r="E8" i="1"/>
  <c r="F7" i="1"/>
  <c r="E7" i="1"/>
  <c r="F6" i="1"/>
  <c r="E6" i="1"/>
  <c r="F5" i="1"/>
  <c r="E5" i="1"/>
  <c r="F4" i="1"/>
  <c r="E4" i="1"/>
  <c r="F3" i="1"/>
  <c r="F56" i="1" s="1"/>
  <c r="E3" i="1"/>
  <c r="E56" i="1" s="1"/>
</calcChain>
</file>

<file path=xl/sharedStrings.xml><?xml version="1.0" encoding="utf-8"?>
<sst xmlns="http://schemas.openxmlformats.org/spreadsheetml/2006/main" count="51" uniqueCount="20">
  <si>
    <t>Date</t>
  </si>
  <si>
    <t>HANDI</t>
  </si>
  <si>
    <t>INDEX</t>
  </si>
  <si>
    <t>GROSS</t>
  </si>
  <si>
    <t>NET</t>
  </si>
  <si>
    <t>ESC</t>
  </si>
  <si>
    <t>COURSE</t>
  </si>
  <si>
    <t>Makalei</t>
  </si>
  <si>
    <t>Kona</t>
  </si>
  <si>
    <t>MP</t>
  </si>
  <si>
    <t xml:space="preserve"> </t>
  </si>
  <si>
    <t>DNP</t>
  </si>
  <si>
    <t>Rain</t>
  </si>
  <si>
    <t>Out</t>
  </si>
  <si>
    <t>Big Island CC</t>
  </si>
  <si>
    <t>Kona Alii</t>
  </si>
  <si>
    <t>Waikoloa Kings</t>
  </si>
  <si>
    <t>Four Club Tournament</t>
  </si>
  <si>
    <t>TIN CUP MATCH PLAY 2 ROUNDS</t>
  </si>
  <si>
    <t>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</si>
</sst>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2"/>
      <color theme="1"/>
      <name val="BatangChe"/>
      <family val="2"/>
    </font>
    <font>
      <b/>
      <sz val="12"/>
      <color theme="3"/>
      <name val="BatangChe"/>
      <family val="3"/>
    </font>
    <font>
      <b/>
      <sz val="12"/>
      <color theme="1"/>
      <name val="BatangChe"/>
      <family val="3"/>
    </font>
    <font>
      <b/>
      <sz val="12"/>
      <color theme="3"/>
      <name val="BatangChe"/>
      <family val="2"/>
    </font>
    <font>
      <b/>
      <sz val="12"/>
      <color theme="3"/>
      <name val="MS PGothic"/>
      <family val="2"/>
    </font>
    <font>
      <b/>
      <sz val="12"/>
      <color theme="4" tint="-0.249977111117893"/>
      <name val="BatangChe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0" xfId="0" applyFont="1"/>
    <xf numFmtId="14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 wrapText="1"/>
    </xf>
    <xf numFmtId="164" fontId="1" fillId="0" borderId="0" xfId="0" applyNumberFormat="1" applyFont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K/Documents/Kolepa/kolepa_Hui%205-18-1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K/Documents/Kolepa/kolepa_Hui%207-13-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K/Documents/Kolepa/kolepa_Hui%207-20-1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K/Documents/Kolepa/kolepa_Hui%207-27-1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K/Documents/Kolepa/kolepa_Hui%208-3-1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K/Documents/Kolepa/kolepa_Hui%208-10-1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K/Documents/Kolepa/kolepa_Hui%208-17-1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K/Documents/Kolepa/kolepa_Hui%208-24-1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K/Documents/Kolepa/kolepa_Hui%208-31-13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K/Documents/Kolepa/kolepa_Hui%209-7-13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K/Documents/Kolepa/kolepa_Hui%209-14-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K/Documents/Kolepa/kolepa_Hui%205-11-13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K/Documents/Kolepa/kolepa_Hui%209-21-1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K/Documents/Kolepa/kolepa_Hui%209-28-13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K/Documents/Kolepa/kolepa_Hui%2010-5-13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K/Documents/Kolepa/kolepa_Hui%2011-2-13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K/Documents/Kolepa/kolepa_Hui%2011-9-13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K/Documents/Kolepa/kolepa_Hui%2011-16-13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K/Documents/Kolepa/kolepa_Hui%2011-23-13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K/Documents/Kolepa/kolepa_Hui%2011-30-13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K/Documents/Kolepa/kolepa_Hui%2012-7-13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K/Documents/Kolepa/kolepa_Hui%2012-14-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K/Documents/Kolepa/kolepa_Hui%205-25-13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K/Documents/Kolepa/kolepa_Hui%2012-21-13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K/Documents/Kolepa/kolepa_Hui%2012-28-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K/Documents/Kolepa/Kolepa_hui%206-1-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K/Documents/Kolepa/kolepa_Hui%206-8-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K/Documents/Kolepa/kolepa_Hui%20%206-15-1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K/Documents/Kolepa/kolepa_Hui%206-22-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K/Documents/Kolepa/kolepa_Hui%206-29-1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K/Documents/Kolepa/kolepa_Hui%207-6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kolepa_Hui 5-18-13"/>
    </sheetNames>
    <sheetDataSet>
      <sheetData sheetId="0">
        <row r="5">
          <cell r="B5">
            <v>19.7</v>
          </cell>
        </row>
        <row r="30">
          <cell r="B30">
            <v>18</v>
          </cell>
          <cell r="C30">
            <v>21</v>
          </cell>
          <cell r="D30">
            <v>91</v>
          </cell>
          <cell r="E30">
            <v>70</v>
          </cell>
          <cell r="F30">
            <v>91</v>
          </cell>
        </row>
      </sheetData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19.3</v>
          </cell>
        </row>
        <row r="31">
          <cell r="B31">
            <v>17.600000000000001</v>
          </cell>
          <cell r="C31">
            <v>21</v>
          </cell>
          <cell r="D31" t="str">
            <v>DNP</v>
          </cell>
          <cell r="E31" t="str">
            <v>DNP</v>
          </cell>
          <cell r="F31" t="str">
            <v>DNP</v>
          </cell>
          <cell r="G31" t="str">
            <v>Makalei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19.600000000000001</v>
          </cell>
        </row>
        <row r="31">
          <cell r="B31">
            <v>17.3</v>
          </cell>
          <cell r="C31">
            <v>21</v>
          </cell>
          <cell r="D31">
            <v>100</v>
          </cell>
          <cell r="E31">
            <v>79</v>
          </cell>
          <cell r="F31">
            <v>100.48495575221239</v>
          </cell>
          <cell r="G31" t="str">
            <v>Makalei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19.600000000000001</v>
          </cell>
        </row>
        <row r="31">
          <cell r="B31">
            <v>17.3</v>
          </cell>
          <cell r="C31">
            <v>21</v>
          </cell>
          <cell r="D31">
            <v>96</v>
          </cell>
          <cell r="E31">
            <v>75</v>
          </cell>
          <cell r="F31">
            <v>96.484955752212386</v>
          </cell>
          <cell r="G31" t="str">
            <v>Makalei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19.600000000000001</v>
          </cell>
        </row>
        <row r="31">
          <cell r="B31">
            <v>17.7</v>
          </cell>
          <cell r="C31">
            <v>21</v>
          </cell>
          <cell r="D31">
            <v>102</v>
          </cell>
          <cell r="E31">
            <v>81</v>
          </cell>
          <cell r="F31">
            <v>102.01061946902655</v>
          </cell>
          <cell r="G31" t="str">
            <v>Makalei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19.600000000000001</v>
          </cell>
        </row>
        <row r="31">
          <cell r="B31">
            <v>17.7</v>
          </cell>
          <cell r="C31">
            <v>21</v>
          </cell>
          <cell r="D31">
            <v>86</v>
          </cell>
          <cell r="E31">
            <v>65</v>
          </cell>
          <cell r="F31">
            <v>86.010619469026551</v>
          </cell>
          <cell r="G31" t="str">
            <v>Makalei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7">
          <cell r="B7">
            <v>10.1</v>
          </cell>
        </row>
        <row r="31">
          <cell r="B31">
            <v>17.5</v>
          </cell>
          <cell r="C31">
            <v>18</v>
          </cell>
          <cell r="D31">
            <v>105</v>
          </cell>
          <cell r="E31">
            <v>87</v>
          </cell>
          <cell r="F31">
            <v>102.24778761061947</v>
          </cell>
          <cell r="G31" t="str">
            <v>Waikoloa Village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19.600000000000001</v>
          </cell>
        </row>
        <row r="31">
          <cell r="B31">
            <v>17.5</v>
          </cell>
          <cell r="C31">
            <v>21</v>
          </cell>
          <cell r="D31">
            <v>95</v>
          </cell>
          <cell r="E31">
            <v>74</v>
          </cell>
          <cell r="F31">
            <v>95.247787610619469</v>
          </cell>
          <cell r="G31" t="str">
            <v>Makalei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19.600000000000001</v>
          </cell>
        </row>
        <row r="32">
          <cell r="B32">
            <v>18.399999999999999</v>
          </cell>
          <cell r="C32">
            <v>18</v>
          </cell>
          <cell r="D32">
            <v>83</v>
          </cell>
          <cell r="E32">
            <v>67</v>
          </cell>
          <cell r="F32">
            <v>80.382300884955754</v>
          </cell>
          <cell r="G32" t="str">
            <v>Makalei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19.600000000000001</v>
          </cell>
        </row>
        <row r="32">
          <cell r="B32">
            <v>18.399999999999999</v>
          </cell>
          <cell r="C32">
            <v>22</v>
          </cell>
          <cell r="D32">
            <v>90</v>
          </cell>
          <cell r="E32">
            <v>68</v>
          </cell>
          <cell r="F32">
            <v>90.382300884955754</v>
          </cell>
          <cell r="G32" t="str">
            <v>Makalei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19.600000000000001</v>
          </cell>
        </row>
        <row r="33">
          <cell r="B33">
            <v>18.399999999999999</v>
          </cell>
          <cell r="C33">
            <v>22</v>
          </cell>
          <cell r="D33">
            <v>92</v>
          </cell>
          <cell r="E33">
            <v>70</v>
          </cell>
          <cell r="F33">
            <v>92.382300884955754</v>
          </cell>
          <cell r="G33" t="str">
            <v>Makalei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kolepa_Hui 5-11-13"/>
    </sheetNames>
    <sheetDataSet>
      <sheetData sheetId="0">
        <row r="5">
          <cell r="B5">
            <v>19.899999999999999</v>
          </cell>
        </row>
        <row r="30">
          <cell r="C30">
            <v>22</v>
          </cell>
          <cell r="D30">
            <v>91</v>
          </cell>
          <cell r="E30">
            <v>69</v>
          </cell>
          <cell r="F30">
            <v>91.536283185840702</v>
          </cell>
        </row>
      </sheetData>
      <sheetData sheetId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19.600000000000001</v>
          </cell>
        </row>
        <row r="32">
          <cell r="B32">
            <v>18.399999999999999</v>
          </cell>
          <cell r="C32">
            <v>22</v>
          </cell>
          <cell r="D32" t="str">
            <v>DNP</v>
          </cell>
          <cell r="E32" t="str">
            <v>DNP</v>
          </cell>
          <cell r="F32" t="str">
            <v>DNP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G1" t="str">
            <v>Mauna Lani North</v>
          </cell>
        </row>
        <row r="32">
          <cell r="B32">
            <v>18.399999999999999</v>
          </cell>
          <cell r="C32">
            <v>18</v>
          </cell>
          <cell r="D32">
            <v>100</v>
          </cell>
          <cell r="E32">
            <v>82</v>
          </cell>
          <cell r="F32">
            <v>100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19.600000000000001</v>
          </cell>
        </row>
        <row r="32">
          <cell r="G32" t="str">
            <v>Makalei</v>
          </cell>
        </row>
        <row r="33">
          <cell r="B33">
            <v>16.8</v>
          </cell>
          <cell r="C33">
            <v>20</v>
          </cell>
          <cell r="D33">
            <v>92</v>
          </cell>
          <cell r="E33">
            <v>72</v>
          </cell>
          <cell r="F33">
            <v>92.145132743362836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19.600000000000001</v>
          </cell>
        </row>
        <row r="33">
          <cell r="B33">
            <v>16.8</v>
          </cell>
          <cell r="C33">
            <v>20</v>
          </cell>
          <cell r="D33">
            <v>92</v>
          </cell>
          <cell r="E33">
            <v>72</v>
          </cell>
          <cell r="F33">
            <v>90.145132743362836</v>
          </cell>
          <cell r="G33" t="str">
            <v>Makalei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19.600000000000001</v>
          </cell>
        </row>
        <row r="33">
          <cell r="B33">
            <v>16.8</v>
          </cell>
          <cell r="C33">
            <v>20</v>
          </cell>
          <cell r="D33" t="str">
            <v>DNP</v>
          </cell>
          <cell r="E33" t="str">
            <v>DNP</v>
          </cell>
          <cell r="F33" t="str">
            <v>DNP</v>
          </cell>
          <cell r="G33" t="str">
            <v>Makalei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19.600000000000001</v>
          </cell>
        </row>
        <row r="33">
          <cell r="B33">
            <v>16.399999999999999</v>
          </cell>
          <cell r="C33">
            <v>19</v>
          </cell>
          <cell r="D33">
            <v>93</v>
          </cell>
          <cell r="E33">
            <v>74</v>
          </cell>
          <cell r="F33">
            <v>93.04247787610619</v>
          </cell>
          <cell r="G33" t="str">
            <v>Makalei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18.899999999999999</v>
          </cell>
        </row>
        <row r="31">
          <cell r="B31">
            <v>16.399999999999999</v>
          </cell>
          <cell r="C31">
            <v>19</v>
          </cell>
          <cell r="D31">
            <v>102</v>
          </cell>
          <cell r="E31">
            <v>83</v>
          </cell>
          <cell r="F31">
            <v>99</v>
          </cell>
          <cell r="G31" t="str">
            <v>Makalei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18.899999999999999</v>
          </cell>
        </row>
        <row r="31">
          <cell r="B31">
            <v>16.399999999999999</v>
          </cell>
          <cell r="C31">
            <v>19</v>
          </cell>
          <cell r="D31">
            <v>86</v>
          </cell>
          <cell r="E31">
            <v>67</v>
          </cell>
          <cell r="F31">
            <v>84</v>
          </cell>
          <cell r="G31" t="str">
            <v>Makalei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18.899999999999999</v>
          </cell>
        </row>
        <row r="32">
          <cell r="B32">
            <v>15.5</v>
          </cell>
          <cell r="C32">
            <v>18</v>
          </cell>
          <cell r="D32">
            <v>99</v>
          </cell>
          <cell r="E32">
            <v>80.851851851851848</v>
          </cell>
          <cell r="F32">
            <v>98.619469026548671</v>
          </cell>
          <cell r="G32" t="str">
            <v>Makalei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18.899999999999999</v>
          </cell>
        </row>
        <row r="32">
          <cell r="B32">
            <v>15.5</v>
          </cell>
          <cell r="C32">
            <v>18</v>
          </cell>
          <cell r="D32" t="str">
            <v>DNP</v>
          </cell>
          <cell r="E32" t="str">
            <v>DNP</v>
          </cell>
          <cell r="F32" t="str">
            <v>DNP</v>
          </cell>
          <cell r="G32" t="str">
            <v>Makalei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kolepa_Hui 5-25-13"/>
    </sheetNames>
    <sheetDataSet>
      <sheetData sheetId="0">
        <row r="5">
          <cell r="B5">
            <v>19.7</v>
          </cell>
        </row>
        <row r="30">
          <cell r="B30">
            <v>18</v>
          </cell>
          <cell r="C30">
            <v>21</v>
          </cell>
          <cell r="D30">
            <v>89</v>
          </cell>
          <cell r="E30">
            <v>68</v>
          </cell>
          <cell r="F30">
            <v>89</v>
          </cell>
        </row>
      </sheetData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18.899999999999999</v>
          </cell>
        </row>
        <row r="32">
          <cell r="B32">
            <v>15.5</v>
          </cell>
          <cell r="C32">
            <v>18</v>
          </cell>
          <cell r="D32">
            <v>94</v>
          </cell>
          <cell r="E32">
            <v>76</v>
          </cell>
          <cell r="F32">
            <v>93.619469026548671</v>
          </cell>
          <cell r="G32" t="str">
            <v>Makalei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6">
          <cell r="B6">
            <v>30.2</v>
          </cell>
        </row>
        <row r="32">
          <cell r="B32">
            <v>15.5</v>
          </cell>
          <cell r="C32">
            <v>18</v>
          </cell>
          <cell r="D32">
            <v>101</v>
          </cell>
          <cell r="E32">
            <v>83</v>
          </cell>
          <cell r="F32">
            <v>100.61946902654867</v>
          </cell>
          <cell r="G32" t="str">
            <v>Makalei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Kolepa_Hui 6-1-13"/>
    </sheetNames>
    <sheetDataSet>
      <sheetData sheetId="0">
        <row r="7">
          <cell r="B7">
            <v>10.7</v>
          </cell>
        </row>
        <row r="30">
          <cell r="B30">
            <v>17.5</v>
          </cell>
          <cell r="C30">
            <v>20</v>
          </cell>
          <cell r="D30">
            <v>101</v>
          </cell>
          <cell r="E30">
            <v>80</v>
          </cell>
          <cell r="F30">
            <v>100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B5">
            <v>19.899999999999999</v>
          </cell>
        </row>
        <row r="30">
          <cell r="B30">
            <v>18.7</v>
          </cell>
          <cell r="C30">
            <v>21</v>
          </cell>
          <cell r="D30" t="str">
            <v>DNP</v>
          </cell>
          <cell r="E30" t="str">
            <v>DNP</v>
          </cell>
          <cell r="F30" t="str">
            <v>DNP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9">
          <cell r="B29">
            <v>15.5</v>
          </cell>
        </row>
        <row r="30">
          <cell r="B30">
            <v>17.600000000000001</v>
          </cell>
          <cell r="C30">
            <v>21</v>
          </cell>
          <cell r="D30">
            <v>100</v>
          </cell>
          <cell r="E30">
            <v>99</v>
          </cell>
          <cell r="F30">
            <v>79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19.7</v>
          </cell>
        </row>
        <row r="30">
          <cell r="B30">
            <v>17.600000000000001</v>
          </cell>
          <cell r="C30">
            <v>21</v>
          </cell>
          <cell r="D30">
            <v>91</v>
          </cell>
          <cell r="E30">
            <v>70</v>
          </cell>
          <cell r="F30">
            <v>91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19.7</v>
          </cell>
        </row>
        <row r="30">
          <cell r="B30">
            <v>17.600000000000001</v>
          </cell>
          <cell r="C30">
            <v>21</v>
          </cell>
          <cell r="D30">
            <v>101</v>
          </cell>
          <cell r="E30">
            <v>80</v>
          </cell>
          <cell r="F30">
            <v>101.12920353982301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19.7</v>
          </cell>
        </row>
        <row r="31">
          <cell r="B31">
            <v>17.600000000000001</v>
          </cell>
          <cell r="C31">
            <v>21</v>
          </cell>
          <cell r="D31" t="str">
            <v>DNP</v>
          </cell>
          <cell r="E31" t="str">
            <v>DNP</v>
          </cell>
          <cell r="F31" t="str">
            <v>DNP</v>
          </cell>
          <cell r="G31" t="str">
            <v>Waikoloa Ocean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>
      <selection activeCell="B1" sqref="B1:F1048576"/>
    </sheetView>
  </sheetViews>
  <sheetFormatPr defaultRowHeight="14.25" x14ac:dyDescent="0.15"/>
  <cols>
    <col min="1" max="1" width="11.125" customWidth="1"/>
    <col min="2" max="6" width="9" style="24"/>
    <col min="7" max="7" width="11.75" customWidth="1"/>
  </cols>
  <sheetData>
    <row r="1" spans="1:7" x14ac:dyDescent="0.15">
      <c r="A1" s="1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" t="s">
        <v>6</v>
      </c>
    </row>
    <row r="2" spans="1:7" x14ac:dyDescent="0.15">
      <c r="A2" s="3"/>
      <c r="B2" s="12"/>
      <c r="C2" s="12"/>
      <c r="D2" s="12"/>
      <c r="E2" s="12"/>
      <c r="F2" s="13"/>
      <c r="G2" s="4"/>
    </row>
    <row r="3" spans="1:7" x14ac:dyDescent="0.15">
      <c r="A3" s="5">
        <v>41279</v>
      </c>
      <c r="B3" s="10">
        <v>15.3</v>
      </c>
      <c r="C3" s="10">
        <v>18</v>
      </c>
      <c r="D3" s="10">
        <v>91</v>
      </c>
      <c r="E3" s="10">
        <f>(D3-C3)</f>
        <v>73</v>
      </c>
      <c r="F3" s="14">
        <f t="shared" ref="F3:F8" si="0">D3-(B3*134/113)+C3</f>
        <v>90.856637168141589</v>
      </c>
      <c r="G3" s="6" t="s">
        <v>7</v>
      </c>
    </row>
    <row r="4" spans="1:7" x14ac:dyDescent="0.15">
      <c r="A4" s="5">
        <v>41286</v>
      </c>
      <c r="B4" s="10">
        <v>15.3</v>
      </c>
      <c r="C4" s="10">
        <v>18</v>
      </c>
      <c r="D4" s="10">
        <v>97</v>
      </c>
      <c r="E4" s="10">
        <f>(D4-C4)</f>
        <v>79</v>
      </c>
      <c r="F4" s="15">
        <f t="shared" si="0"/>
        <v>96.856637168141589</v>
      </c>
      <c r="G4" s="6" t="s">
        <v>7</v>
      </c>
    </row>
    <row r="5" spans="1:7" x14ac:dyDescent="0.15">
      <c r="A5" s="5">
        <v>41293</v>
      </c>
      <c r="B5" s="10">
        <v>15.3</v>
      </c>
      <c r="C5" s="10">
        <v>18</v>
      </c>
      <c r="D5" s="10">
        <v>92</v>
      </c>
      <c r="E5" s="10">
        <f t="shared" ref="E5:E8" si="1">(D5-C5)</f>
        <v>74</v>
      </c>
      <c r="F5" s="15">
        <f t="shared" si="0"/>
        <v>91.856637168141589</v>
      </c>
      <c r="G5" s="6" t="s">
        <v>7</v>
      </c>
    </row>
    <row r="6" spans="1:7" x14ac:dyDescent="0.15">
      <c r="A6" s="5">
        <v>41300</v>
      </c>
      <c r="B6" s="10">
        <v>15.3</v>
      </c>
      <c r="C6" s="10">
        <v>18</v>
      </c>
      <c r="D6" s="10">
        <v>103</v>
      </c>
      <c r="E6" s="10">
        <f t="shared" si="1"/>
        <v>85</v>
      </c>
      <c r="F6" s="15">
        <f t="shared" si="0"/>
        <v>102.85663716814159</v>
      </c>
      <c r="G6" s="6" t="s">
        <v>8</v>
      </c>
    </row>
    <row r="7" spans="1:7" x14ac:dyDescent="0.15">
      <c r="A7" s="5">
        <v>41307</v>
      </c>
      <c r="B7" s="10">
        <v>17</v>
      </c>
      <c r="C7" s="10">
        <v>20</v>
      </c>
      <c r="D7" s="10">
        <v>101</v>
      </c>
      <c r="E7" s="10">
        <f t="shared" si="1"/>
        <v>81</v>
      </c>
      <c r="F7" s="15">
        <f t="shared" si="0"/>
        <v>100.84070796460176</v>
      </c>
      <c r="G7" s="6" t="s">
        <v>7</v>
      </c>
    </row>
    <row r="8" spans="1:7" x14ac:dyDescent="0.15">
      <c r="A8" s="5">
        <v>41314</v>
      </c>
      <c r="B8" s="10">
        <v>17</v>
      </c>
      <c r="C8" s="10">
        <v>20</v>
      </c>
      <c r="D8" s="10">
        <v>91</v>
      </c>
      <c r="E8" s="10">
        <f t="shared" si="1"/>
        <v>71</v>
      </c>
      <c r="F8" s="15">
        <f t="shared" si="0"/>
        <v>90.840707964601762</v>
      </c>
      <c r="G8" s="6" t="s">
        <v>7</v>
      </c>
    </row>
    <row r="9" spans="1:7" x14ac:dyDescent="0.15">
      <c r="A9" s="5">
        <v>41321</v>
      </c>
      <c r="B9" s="10">
        <v>17</v>
      </c>
      <c r="C9" s="10">
        <v>20</v>
      </c>
      <c r="D9" s="10" t="s">
        <v>9</v>
      </c>
      <c r="E9" s="10" t="s">
        <v>9</v>
      </c>
      <c r="F9" s="15" t="s">
        <v>10</v>
      </c>
      <c r="G9" s="6" t="s">
        <v>7</v>
      </c>
    </row>
    <row r="10" spans="1:7" x14ac:dyDescent="0.15">
      <c r="A10" s="5">
        <v>41328</v>
      </c>
      <c r="B10" s="10">
        <v>17</v>
      </c>
      <c r="C10" s="10">
        <v>20</v>
      </c>
      <c r="D10" s="10" t="s">
        <v>9</v>
      </c>
      <c r="E10" s="10" t="s">
        <v>9</v>
      </c>
      <c r="F10" s="15" t="s">
        <v>10</v>
      </c>
      <c r="G10" s="6" t="s">
        <v>7</v>
      </c>
    </row>
    <row r="11" spans="1:7" x14ac:dyDescent="0.15">
      <c r="A11" s="5">
        <v>41335</v>
      </c>
      <c r="B11" s="10">
        <v>17</v>
      </c>
      <c r="C11" s="10">
        <v>20</v>
      </c>
      <c r="D11" s="10" t="s">
        <v>11</v>
      </c>
      <c r="E11" s="10" t="s">
        <v>11</v>
      </c>
      <c r="F11" s="15" t="s">
        <v>10</v>
      </c>
      <c r="G11" s="6" t="s">
        <v>7</v>
      </c>
    </row>
    <row r="12" spans="1:7" x14ac:dyDescent="0.15">
      <c r="A12" s="5">
        <v>41342</v>
      </c>
      <c r="B12" s="10">
        <v>17.399999999999999</v>
      </c>
      <c r="C12" s="10">
        <v>21</v>
      </c>
      <c r="D12" s="10">
        <v>108</v>
      </c>
      <c r="E12" s="10">
        <f>(D12-C12)</f>
        <v>87</v>
      </c>
      <c r="F12" s="15">
        <f>D12-(B12*134/113)+C12</f>
        <v>108.36637168141593</v>
      </c>
      <c r="G12" s="6" t="s">
        <v>7</v>
      </c>
    </row>
    <row r="13" spans="1:7" x14ac:dyDescent="0.15">
      <c r="A13" s="5">
        <v>41349</v>
      </c>
      <c r="B13" s="10">
        <v>17.8</v>
      </c>
      <c r="C13" s="10">
        <v>21</v>
      </c>
      <c r="D13" s="10">
        <v>99</v>
      </c>
      <c r="E13" s="10">
        <f>(D13-C13)</f>
        <v>78</v>
      </c>
      <c r="F13" s="15">
        <f t="shared" ref="F13:F14" si="2">D13-(B13*134/113)+C13</f>
        <v>98.892035398230092</v>
      </c>
      <c r="G13" s="6" t="s">
        <v>7</v>
      </c>
    </row>
    <row r="14" spans="1:7" x14ac:dyDescent="0.15">
      <c r="A14" s="5">
        <v>41356</v>
      </c>
      <c r="B14" s="10">
        <v>17.8</v>
      </c>
      <c r="C14" s="10">
        <v>21</v>
      </c>
      <c r="D14" s="10">
        <v>94</v>
      </c>
      <c r="E14" s="10">
        <f>(D14-C14)</f>
        <v>73</v>
      </c>
      <c r="F14" s="15">
        <f t="shared" si="2"/>
        <v>93.892035398230092</v>
      </c>
      <c r="G14" s="6" t="s">
        <v>7</v>
      </c>
    </row>
    <row r="15" spans="1:7" x14ac:dyDescent="0.15">
      <c r="A15" s="5">
        <v>41363</v>
      </c>
      <c r="B15" s="16" t="s">
        <v>12</v>
      </c>
      <c r="C15" s="16" t="s">
        <v>13</v>
      </c>
      <c r="D15" s="10"/>
      <c r="E15" s="10"/>
      <c r="F15" s="17"/>
      <c r="G15" s="6"/>
    </row>
    <row r="16" spans="1:7" x14ac:dyDescent="0.15">
      <c r="A16" s="5">
        <v>41370</v>
      </c>
      <c r="B16" s="16" t="s">
        <v>12</v>
      </c>
      <c r="C16" s="16" t="s">
        <v>13</v>
      </c>
      <c r="D16" s="10"/>
      <c r="E16" s="10"/>
      <c r="F16" s="17"/>
      <c r="G16" s="6"/>
    </row>
    <row r="17" spans="1:7" x14ac:dyDescent="0.15">
      <c r="A17" s="5">
        <v>41377</v>
      </c>
      <c r="B17" s="18">
        <v>18.399999999999999</v>
      </c>
      <c r="C17" s="19">
        <v>21</v>
      </c>
      <c r="D17" s="19">
        <v>95</v>
      </c>
      <c r="E17" s="10">
        <f>(D17-C17)</f>
        <v>74</v>
      </c>
      <c r="F17" s="15">
        <f t="shared" ref="F17:F19" si="3">D17-(B17*134/113)+C17</f>
        <v>94.180530973451326</v>
      </c>
      <c r="G17" s="7" t="s">
        <v>14</v>
      </c>
    </row>
    <row r="18" spans="1:7" x14ac:dyDescent="0.15">
      <c r="A18" s="5">
        <v>41384</v>
      </c>
      <c r="B18" s="20">
        <v>18.399999999999999</v>
      </c>
      <c r="C18" s="20">
        <v>22</v>
      </c>
      <c r="D18" s="21">
        <v>91</v>
      </c>
      <c r="E18" s="21">
        <f>D18-C18</f>
        <v>69</v>
      </c>
      <c r="F18" s="15">
        <f t="shared" si="3"/>
        <v>91.180530973451326</v>
      </c>
      <c r="G18" s="6" t="s">
        <v>7</v>
      </c>
    </row>
    <row r="19" spans="1:7" x14ac:dyDescent="0.15">
      <c r="A19" s="5">
        <v>41391</v>
      </c>
      <c r="B19" s="20">
        <v>18.7</v>
      </c>
      <c r="C19" s="20">
        <v>22</v>
      </c>
      <c r="D19" s="21">
        <v>92</v>
      </c>
      <c r="E19" s="21">
        <f>D19-C19</f>
        <v>70</v>
      </c>
      <c r="F19" s="15">
        <f t="shared" si="3"/>
        <v>91.82477876106195</v>
      </c>
      <c r="G19" s="6" t="s">
        <v>7</v>
      </c>
    </row>
    <row r="20" spans="1:7" x14ac:dyDescent="0.15">
      <c r="A20" s="5">
        <v>41398</v>
      </c>
      <c r="B20" s="20">
        <v>18.7</v>
      </c>
      <c r="C20" s="20">
        <v>22</v>
      </c>
      <c r="D20" s="10" t="s">
        <v>11</v>
      </c>
      <c r="E20" s="10" t="s">
        <v>11</v>
      </c>
      <c r="F20" s="17" t="s">
        <v>11</v>
      </c>
      <c r="G20" s="6" t="s">
        <v>7</v>
      </c>
    </row>
    <row r="21" spans="1:7" x14ac:dyDescent="0.15">
      <c r="A21" s="5">
        <v>41405</v>
      </c>
      <c r="B21" s="10">
        <f>[1]Sheet1!B$30</f>
        <v>18</v>
      </c>
      <c r="C21" s="10">
        <f>[2]Sheet1!C$30</f>
        <v>22</v>
      </c>
      <c r="D21" s="10">
        <f>[2]Sheet1!D$30</f>
        <v>91</v>
      </c>
      <c r="E21" s="10">
        <f>[2]Sheet1!E$30</f>
        <v>69</v>
      </c>
      <c r="F21" s="10">
        <f>[2]Sheet1!F$30</f>
        <v>91.536283185840702</v>
      </c>
      <c r="G21" s="6" t="s">
        <v>7</v>
      </c>
    </row>
    <row r="22" spans="1:7" x14ac:dyDescent="0.15">
      <c r="A22" s="5">
        <v>41412</v>
      </c>
      <c r="B22" s="10">
        <f>[1]Sheet1!B$30</f>
        <v>18</v>
      </c>
      <c r="C22" s="10">
        <f>[1]Sheet1!C$30</f>
        <v>21</v>
      </c>
      <c r="D22" s="10">
        <f>[1]Sheet1!D$30</f>
        <v>91</v>
      </c>
      <c r="E22" s="10">
        <f>[1]Sheet1!E$30</f>
        <v>70</v>
      </c>
      <c r="F22" s="10">
        <f>[1]Sheet1!F$30</f>
        <v>91</v>
      </c>
      <c r="G22" s="6" t="s">
        <v>7</v>
      </c>
    </row>
    <row r="23" spans="1:7" x14ac:dyDescent="0.15">
      <c r="A23" s="5">
        <v>41419</v>
      </c>
      <c r="B23" s="10">
        <f>[3]Sheet1!B$30</f>
        <v>18</v>
      </c>
      <c r="C23" s="10">
        <f>[3]Sheet1!C$30</f>
        <v>21</v>
      </c>
      <c r="D23" s="10">
        <f>[3]Sheet1!D$30</f>
        <v>89</v>
      </c>
      <c r="E23" s="10">
        <f>[3]Sheet1!E$30</f>
        <v>68</v>
      </c>
      <c r="F23" s="10">
        <f>[3]Sheet1!F$30</f>
        <v>89</v>
      </c>
      <c r="G23" s="6" t="s">
        <v>7</v>
      </c>
    </row>
    <row r="24" spans="1:7" x14ac:dyDescent="0.15">
      <c r="A24" s="5">
        <v>41426</v>
      </c>
      <c r="B24" s="10">
        <f>[4]Sheet1!B$30</f>
        <v>17.5</v>
      </c>
      <c r="C24" s="10">
        <f>[4]Sheet1!C$30</f>
        <v>20</v>
      </c>
      <c r="D24" s="10">
        <f>[4]Sheet1!D$30</f>
        <v>101</v>
      </c>
      <c r="E24" s="10">
        <f>[4]Sheet1!E$30</f>
        <v>80</v>
      </c>
      <c r="F24" s="10">
        <f>[4]Sheet1!F$30</f>
        <v>100</v>
      </c>
      <c r="G24" s="6" t="s">
        <v>15</v>
      </c>
    </row>
    <row r="25" spans="1:7" x14ac:dyDescent="0.15">
      <c r="A25" s="5">
        <v>41433</v>
      </c>
      <c r="B25" s="10">
        <f>[5]Sheet1!B$30</f>
        <v>18.7</v>
      </c>
      <c r="C25" s="10">
        <f>[5]Sheet1!C$30</f>
        <v>21</v>
      </c>
      <c r="D25" s="10" t="str">
        <f>[5]Sheet1!D$30</f>
        <v>DNP</v>
      </c>
      <c r="E25" s="10" t="str">
        <f>[5]Sheet1!E$30</f>
        <v>DNP</v>
      </c>
      <c r="F25" s="10" t="str">
        <f>[5]Sheet1!F$30</f>
        <v>DNP</v>
      </c>
      <c r="G25" s="6" t="s">
        <v>7</v>
      </c>
    </row>
    <row r="26" spans="1:7" x14ac:dyDescent="0.15">
      <c r="A26" s="5">
        <v>41440</v>
      </c>
      <c r="B26" s="10">
        <f>[6]Sheet1!B$30</f>
        <v>17.600000000000001</v>
      </c>
      <c r="C26" s="10">
        <f>[6]Sheet1!C$30</f>
        <v>21</v>
      </c>
      <c r="D26" s="10">
        <f>[6]Sheet1!D$30</f>
        <v>100</v>
      </c>
      <c r="E26" s="10">
        <f>[6]Sheet1!E$30</f>
        <v>99</v>
      </c>
      <c r="F26" s="10">
        <f>[6]Sheet1!F$30</f>
        <v>79</v>
      </c>
      <c r="G26" s="6" t="s">
        <v>7</v>
      </c>
    </row>
    <row r="27" spans="1:7" x14ac:dyDescent="0.15">
      <c r="A27" s="5">
        <v>41447</v>
      </c>
      <c r="B27" s="10">
        <f>[7]Sheet1!B$30</f>
        <v>17.600000000000001</v>
      </c>
      <c r="C27" s="10">
        <f>[7]Sheet1!C$30</f>
        <v>21</v>
      </c>
      <c r="D27" s="10">
        <f>[7]Sheet1!D$30</f>
        <v>91</v>
      </c>
      <c r="E27" s="10">
        <f>[7]Sheet1!E$30</f>
        <v>70</v>
      </c>
      <c r="F27" s="10">
        <f>[7]Sheet1!F$30</f>
        <v>91</v>
      </c>
      <c r="G27" s="6" t="s">
        <v>7</v>
      </c>
    </row>
    <row r="28" spans="1:7" x14ac:dyDescent="0.15">
      <c r="A28" s="5">
        <v>41454</v>
      </c>
      <c r="B28" s="10">
        <f>[8]Sheet1!B$30</f>
        <v>17.600000000000001</v>
      </c>
      <c r="C28" s="10">
        <f>[8]Sheet1!C$30</f>
        <v>21</v>
      </c>
      <c r="D28" s="10">
        <f>[8]Sheet1!D$30</f>
        <v>101</v>
      </c>
      <c r="E28" s="10">
        <f>[8]Sheet1!E$30</f>
        <v>80</v>
      </c>
      <c r="F28" s="10">
        <f>[8]Sheet1!F$30</f>
        <v>101.12920353982301</v>
      </c>
      <c r="G28" s="6" t="s">
        <v>7</v>
      </c>
    </row>
    <row r="29" spans="1:7" x14ac:dyDescent="0.15">
      <c r="A29" s="5">
        <v>41461</v>
      </c>
      <c r="B29" s="10">
        <f>[9]Sheet1!B$31</f>
        <v>17.600000000000001</v>
      </c>
      <c r="C29" s="10">
        <f>[9]Sheet1!C$31</f>
        <v>21</v>
      </c>
      <c r="D29" s="10" t="str">
        <f>[9]Sheet1!D$31</f>
        <v>DNP</v>
      </c>
      <c r="E29" s="10" t="str">
        <f>[9]Sheet1!E$31</f>
        <v>DNP</v>
      </c>
      <c r="F29" s="10" t="str">
        <f>[9]Sheet1!F$31</f>
        <v>DNP</v>
      </c>
      <c r="G29" s="6" t="str">
        <f>[9]Sheet1!G$31</f>
        <v>Waikoloa Ocean</v>
      </c>
    </row>
    <row r="30" spans="1:7" x14ac:dyDescent="0.15">
      <c r="A30" s="5">
        <v>41468</v>
      </c>
      <c r="B30" s="10">
        <f>[10]Sheet1!B$31</f>
        <v>17.600000000000001</v>
      </c>
      <c r="C30" s="10">
        <f>[10]Sheet1!C$31</f>
        <v>21</v>
      </c>
      <c r="D30" s="10" t="str">
        <f>[10]Sheet1!D$31</f>
        <v>DNP</v>
      </c>
      <c r="E30" s="10" t="str">
        <f>[10]Sheet1!E$31</f>
        <v>DNP</v>
      </c>
      <c r="F30" s="10" t="str">
        <f>[10]Sheet1!F$31</f>
        <v>DNP</v>
      </c>
      <c r="G30" s="6" t="str">
        <f>[10]Sheet1!G$31</f>
        <v>Makalei</v>
      </c>
    </row>
    <row r="31" spans="1:7" x14ac:dyDescent="0.15">
      <c r="A31" s="3">
        <v>41475</v>
      </c>
      <c r="B31" s="10">
        <f>[11]Sheet1!B$31</f>
        <v>17.3</v>
      </c>
      <c r="C31" s="10">
        <f>[11]Sheet1!C$31</f>
        <v>21</v>
      </c>
      <c r="D31" s="10">
        <f>[11]Sheet1!D$31</f>
        <v>100</v>
      </c>
      <c r="E31" s="10">
        <f>[11]Sheet1!E$31</f>
        <v>79</v>
      </c>
      <c r="F31" s="10">
        <f>[11]Sheet1!F$31</f>
        <v>100.48495575221239</v>
      </c>
      <c r="G31" s="6" t="str">
        <f>[11]Sheet1!G$31</f>
        <v>Makalei</v>
      </c>
    </row>
    <row r="32" spans="1:7" x14ac:dyDescent="0.15">
      <c r="A32" s="3">
        <v>41482</v>
      </c>
      <c r="B32" s="10">
        <f>[12]Sheet1!B$31</f>
        <v>17.3</v>
      </c>
      <c r="C32" s="10">
        <f>[12]Sheet1!C$31</f>
        <v>21</v>
      </c>
      <c r="D32" s="10">
        <f>[12]Sheet1!D$31</f>
        <v>96</v>
      </c>
      <c r="E32" s="10">
        <f>[12]Sheet1!E$31</f>
        <v>75</v>
      </c>
      <c r="F32" s="10">
        <f>[12]Sheet1!F$31</f>
        <v>96.484955752212386</v>
      </c>
      <c r="G32" s="6" t="str">
        <f>[12]Sheet1!G$31</f>
        <v>Makalei</v>
      </c>
    </row>
    <row r="33" spans="1:7" x14ac:dyDescent="0.15">
      <c r="A33" s="3">
        <v>41489</v>
      </c>
      <c r="B33" s="10">
        <f>[13]Sheet1!B$31</f>
        <v>17.7</v>
      </c>
      <c r="C33" s="10">
        <f>[13]Sheet1!C$31</f>
        <v>21</v>
      </c>
      <c r="D33" s="10">
        <f>[13]Sheet1!D$31</f>
        <v>102</v>
      </c>
      <c r="E33" s="10">
        <f>[13]Sheet1!E$31</f>
        <v>81</v>
      </c>
      <c r="F33" s="10">
        <f>[13]Sheet1!F$31</f>
        <v>102.01061946902655</v>
      </c>
      <c r="G33" s="6" t="str">
        <f>[13]Sheet1!G$31</f>
        <v>Makalei</v>
      </c>
    </row>
    <row r="34" spans="1:7" x14ac:dyDescent="0.15">
      <c r="A34" s="3">
        <v>41496</v>
      </c>
      <c r="B34" s="10">
        <f>[14]Sheet1!B$31</f>
        <v>17.7</v>
      </c>
      <c r="C34" s="10">
        <f>[14]Sheet1!C$31</f>
        <v>21</v>
      </c>
      <c r="D34" s="10">
        <f>[14]Sheet1!D$31</f>
        <v>86</v>
      </c>
      <c r="E34" s="10">
        <f>[14]Sheet1!E$31</f>
        <v>65</v>
      </c>
      <c r="F34" s="10">
        <f>[14]Sheet1!F$31</f>
        <v>86.010619469026551</v>
      </c>
      <c r="G34" s="6" t="str">
        <f>[14]Sheet1!G$31</f>
        <v>Makalei</v>
      </c>
    </row>
    <row r="35" spans="1:7" x14ac:dyDescent="0.15">
      <c r="A35" s="3">
        <v>41503</v>
      </c>
      <c r="B35" s="10">
        <f>[15]Sheet1!B$31</f>
        <v>17.5</v>
      </c>
      <c r="C35" s="10">
        <f>[15]Sheet1!C$31</f>
        <v>18</v>
      </c>
      <c r="D35" s="10">
        <f>[15]Sheet1!D$31</f>
        <v>105</v>
      </c>
      <c r="E35" s="10">
        <f>[15]Sheet1!E$31</f>
        <v>87</v>
      </c>
      <c r="F35" s="10">
        <f>[15]Sheet1!F$31</f>
        <v>102.24778761061947</v>
      </c>
      <c r="G35" s="6" t="str">
        <f>[15]Sheet1!G$31</f>
        <v>Waikoloa Village</v>
      </c>
    </row>
    <row r="36" spans="1:7" x14ac:dyDescent="0.15">
      <c r="A36" s="3">
        <v>41510</v>
      </c>
      <c r="B36" s="10">
        <f>[16]Sheet1!B$31</f>
        <v>17.5</v>
      </c>
      <c r="C36" s="10">
        <f>[16]Sheet1!C$31</f>
        <v>21</v>
      </c>
      <c r="D36" s="10">
        <f>[16]Sheet1!D$31</f>
        <v>95</v>
      </c>
      <c r="E36" s="10">
        <f>[16]Sheet1!E$31</f>
        <v>74</v>
      </c>
      <c r="F36" s="10">
        <f>[16]Sheet1!F$31</f>
        <v>95.247787610619469</v>
      </c>
      <c r="G36" s="6" t="str">
        <f>[16]Sheet1!G$31</f>
        <v>Makalei</v>
      </c>
    </row>
    <row r="37" spans="1:7" x14ac:dyDescent="0.15">
      <c r="A37" s="3">
        <v>41517</v>
      </c>
      <c r="B37" s="10">
        <f>[17]Sheet1!B$32</f>
        <v>18.399999999999999</v>
      </c>
      <c r="C37" s="10">
        <f>[17]Sheet1!C$32</f>
        <v>18</v>
      </c>
      <c r="D37" s="10">
        <f>[17]Sheet1!D$32</f>
        <v>83</v>
      </c>
      <c r="E37" s="10">
        <f>[17]Sheet1!E$32</f>
        <v>67</v>
      </c>
      <c r="F37" s="10">
        <f>[17]Sheet1!F$32</f>
        <v>80.382300884955754</v>
      </c>
      <c r="G37" s="6" t="str">
        <f>[17]Sheet1!G$32</f>
        <v>Makalei</v>
      </c>
    </row>
    <row r="38" spans="1:7" x14ac:dyDescent="0.15">
      <c r="A38" s="3">
        <v>41524</v>
      </c>
      <c r="B38" s="10">
        <f>[18]Sheet1!B$32</f>
        <v>18.399999999999999</v>
      </c>
      <c r="C38" s="10">
        <f>[18]Sheet1!C$32</f>
        <v>22</v>
      </c>
      <c r="D38" s="10">
        <f>[18]Sheet1!D$32</f>
        <v>90</v>
      </c>
      <c r="E38" s="10">
        <f>[18]Sheet1!E$32</f>
        <v>68</v>
      </c>
      <c r="F38" s="10">
        <f>[18]Sheet1!F$32</f>
        <v>90.382300884955754</v>
      </c>
      <c r="G38" s="6" t="str">
        <f>[18]Sheet1!G$32</f>
        <v>Makalei</v>
      </c>
    </row>
    <row r="39" spans="1:7" x14ac:dyDescent="0.15">
      <c r="A39" s="3">
        <v>41531</v>
      </c>
      <c r="B39" s="10">
        <f>[19]Sheet1!B$33</f>
        <v>18.399999999999999</v>
      </c>
      <c r="C39" s="10">
        <f>[19]Sheet1!C$33</f>
        <v>22</v>
      </c>
      <c r="D39" s="10">
        <f>[19]Sheet1!D$33</f>
        <v>92</v>
      </c>
      <c r="E39" s="10">
        <f>[19]Sheet1!E$33</f>
        <v>70</v>
      </c>
      <c r="F39" s="10">
        <f>[19]Sheet1!F$33</f>
        <v>92.382300884955754</v>
      </c>
      <c r="G39" s="6" t="str">
        <f>[19]Sheet1!G$33</f>
        <v>Makalei</v>
      </c>
    </row>
    <row r="40" spans="1:7" x14ac:dyDescent="0.15">
      <c r="A40" s="3">
        <v>41538</v>
      </c>
      <c r="B40" s="10">
        <f>[20]Sheet1!B$32</f>
        <v>18.399999999999999</v>
      </c>
      <c r="C40" s="10">
        <f>[20]Sheet1!C$32</f>
        <v>22</v>
      </c>
      <c r="D40" s="10" t="str">
        <f>[20]Sheet1!D$32</f>
        <v>DNP</v>
      </c>
      <c r="E40" s="10" t="str">
        <f>[20]Sheet1!E$32</f>
        <v>DNP</v>
      </c>
      <c r="F40" s="10" t="str">
        <f>[20]Sheet1!F$32</f>
        <v>DNP</v>
      </c>
      <c r="G40" s="8" t="s">
        <v>16</v>
      </c>
    </row>
    <row r="41" spans="1:7" x14ac:dyDescent="0.15">
      <c r="A41" s="3">
        <v>41545</v>
      </c>
      <c r="B41" s="10">
        <f>[21]Sheet1!B$32</f>
        <v>18.399999999999999</v>
      </c>
      <c r="C41" s="10">
        <f>[21]Sheet1!C$32</f>
        <v>18</v>
      </c>
      <c r="D41" s="10">
        <f>[21]Sheet1!D$32</f>
        <v>100</v>
      </c>
      <c r="E41" s="10">
        <f>[21]Sheet1!E$32</f>
        <v>82</v>
      </c>
      <c r="F41" s="10">
        <f>[21]Sheet1!F$32</f>
        <v>100</v>
      </c>
      <c r="G41" s="6" t="str">
        <f>[21]Sheet1!G$1</f>
        <v>Mauna Lani North</v>
      </c>
    </row>
    <row r="42" spans="1:7" x14ac:dyDescent="0.15">
      <c r="A42" s="3">
        <v>41552</v>
      </c>
      <c r="B42" s="10">
        <f>[22]Sheet1!B$33</f>
        <v>16.8</v>
      </c>
      <c r="C42" s="10">
        <f>[22]Sheet1!C$33</f>
        <v>20</v>
      </c>
      <c r="D42" s="10">
        <f>[22]Sheet1!D$33</f>
        <v>92</v>
      </c>
      <c r="E42" s="10">
        <f>[22]Sheet1!E$33</f>
        <v>72</v>
      </c>
      <c r="F42" s="10">
        <f>[22]Sheet1!F$33</f>
        <v>92.145132743362836</v>
      </c>
      <c r="G42" s="6" t="str">
        <f>[22]Sheet1!G$32</f>
        <v>Makalei</v>
      </c>
    </row>
    <row r="43" spans="1:7" x14ac:dyDescent="0.15">
      <c r="A43" s="3">
        <v>41559</v>
      </c>
      <c r="B43" s="22" t="s">
        <v>17</v>
      </c>
      <c r="C43" s="22"/>
      <c r="D43" s="22"/>
      <c r="E43" s="22"/>
      <c r="F43" s="22"/>
      <c r="G43" s="6" t="str">
        <f>[22]Sheet1!G$32</f>
        <v>Makalei</v>
      </c>
    </row>
    <row r="44" spans="1:7" x14ac:dyDescent="0.15">
      <c r="A44" s="3">
        <v>41566</v>
      </c>
      <c r="B44" s="23" t="s">
        <v>18</v>
      </c>
      <c r="C44" s="23"/>
      <c r="D44" s="23"/>
      <c r="E44" s="23"/>
      <c r="F44" s="23"/>
      <c r="G44" s="6" t="str">
        <f>[22]Sheet1!G$32</f>
        <v>Makalei</v>
      </c>
    </row>
    <row r="45" spans="1:7" x14ac:dyDescent="0.15">
      <c r="A45" s="3">
        <v>41573</v>
      </c>
      <c r="B45" s="23"/>
      <c r="C45" s="23"/>
      <c r="D45" s="23"/>
      <c r="E45" s="23"/>
      <c r="F45" s="23"/>
      <c r="G45" s="6" t="str">
        <f>[22]Sheet1!G$32</f>
        <v>Makalei</v>
      </c>
    </row>
    <row r="46" spans="1:7" x14ac:dyDescent="0.15">
      <c r="A46" s="3">
        <v>41580</v>
      </c>
      <c r="B46" s="10">
        <f>[23]Sheet1!B$33</f>
        <v>16.8</v>
      </c>
      <c r="C46" s="10">
        <f>[23]Sheet1!C$33</f>
        <v>20</v>
      </c>
      <c r="D46" s="10">
        <f>[23]Sheet1!D$33</f>
        <v>92</v>
      </c>
      <c r="E46" s="10">
        <f>[23]Sheet1!E$33</f>
        <v>72</v>
      </c>
      <c r="F46" s="10">
        <f>[23]Sheet1!F$33</f>
        <v>90.145132743362836</v>
      </c>
      <c r="G46" s="6" t="str">
        <f>[23]Sheet1!G$33</f>
        <v>Makalei</v>
      </c>
    </row>
    <row r="47" spans="1:7" x14ac:dyDescent="0.15">
      <c r="A47" s="3">
        <v>41587</v>
      </c>
      <c r="B47" s="10">
        <f>[24]Sheet1!B$33</f>
        <v>16.8</v>
      </c>
      <c r="C47" s="10">
        <f>[24]Sheet1!C$33</f>
        <v>20</v>
      </c>
      <c r="D47" s="10" t="str">
        <f>[24]Sheet1!D$33</f>
        <v>DNP</v>
      </c>
      <c r="E47" s="10" t="str">
        <f>[24]Sheet1!E$33</f>
        <v>DNP</v>
      </c>
      <c r="F47" s="10" t="str">
        <f>[24]Sheet1!F$33</f>
        <v>DNP</v>
      </c>
      <c r="G47" s="2" t="str">
        <f>[24]Sheet1!G$33</f>
        <v>Makalei</v>
      </c>
    </row>
    <row r="48" spans="1:7" x14ac:dyDescent="0.15">
      <c r="A48" s="3">
        <v>41594</v>
      </c>
      <c r="B48" s="10">
        <f>[25]Sheet1!B$33</f>
        <v>16.399999999999999</v>
      </c>
      <c r="C48" s="10">
        <f>[25]Sheet1!C$33</f>
        <v>19</v>
      </c>
      <c r="D48" s="10">
        <f>[25]Sheet1!D$33</f>
        <v>93</v>
      </c>
      <c r="E48" s="10">
        <f>[25]Sheet1!E$33</f>
        <v>74</v>
      </c>
      <c r="F48" s="10">
        <f>[25]Sheet1!F$33</f>
        <v>93.04247787610619</v>
      </c>
      <c r="G48" s="2" t="str">
        <f>[25]Sheet1!G$33</f>
        <v>Makalei</v>
      </c>
    </row>
    <row r="49" spans="1:7" x14ac:dyDescent="0.15">
      <c r="A49" s="3">
        <v>41601</v>
      </c>
      <c r="B49" s="10">
        <f>[26]Sheet1!B$31</f>
        <v>16.399999999999999</v>
      </c>
      <c r="C49" s="10">
        <f>[26]Sheet1!C$31</f>
        <v>19</v>
      </c>
      <c r="D49" s="10">
        <f>[26]Sheet1!D$31</f>
        <v>102</v>
      </c>
      <c r="E49" s="10">
        <f>[26]Sheet1!E$31</f>
        <v>83</v>
      </c>
      <c r="F49" s="10">
        <f>[26]Sheet1!F$31</f>
        <v>99</v>
      </c>
      <c r="G49" s="2" t="str">
        <f>[26]Sheet1!G$31</f>
        <v>Makalei</v>
      </c>
    </row>
    <row r="50" spans="1:7" x14ac:dyDescent="0.15">
      <c r="A50" s="3">
        <v>41608</v>
      </c>
      <c r="B50" s="10">
        <f>[27]Sheet1!B$31</f>
        <v>16.399999999999999</v>
      </c>
      <c r="C50" s="10">
        <f>[27]Sheet1!C$31</f>
        <v>19</v>
      </c>
      <c r="D50" s="10">
        <f>[27]Sheet1!D$31</f>
        <v>86</v>
      </c>
      <c r="E50" s="10">
        <f>[27]Sheet1!E$31</f>
        <v>67</v>
      </c>
      <c r="F50" s="10">
        <f>[27]Sheet1!F$31</f>
        <v>84</v>
      </c>
      <c r="G50" s="2" t="str">
        <f>[27]Sheet1!G$31</f>
        <v>Makalei</v>
      </c>
    </row>
    <row r="51" spans="1:7" x14ac:dyDescent="0.15">
      <c r="A51" s="3">
        <v>41615</v>
      </c>
      <c r="B51" s="10">
        <f>[28]Sheet1!B$32</f>
        <v>15.5</v>
      </c>
      <c r="C51" s="10">
        <f>[28]Sheet1!C$32</f>
        <v>18</v>
      </c>
      <c r="D51" s="10">
        <f>[28]Sheet1!D$32</f>
        <v>99</v>
      </c>
      <c r="E51" s="10">
        <f>[28]Sheet1!E$32</f>
        <v>80.851851851851848</v>
      </c>
      <c r="F51" s="10">
        <f>[28]Sheet1!F$32</f>
        <v>98.619469026548671</v>
      </c>
      <c r="G51" s="2" t="str">
        <f>[28]Sheet1!G$32</f>
        <v>Makalei</v>
      </c>
    </row>
    <row r="52" spans="1:7" x14ac:dyDescent="0.15">
      <c r="A52" s="3">
        <v>41622</v>
      </c>
      <c r="B52" s="10">
        <f>[29]Sheet1!B$32</f>
        <v>15.5</v>
      </c>
      <c r="C52" s="10">
        <f>[29]Sheet1!C$32</f>
        <v>18</v>
      </c>
      <c r="D52" s="10" t="str">
        <f>[29]Sheet1!D$32</f>
        <v>DNP</v>
      </c>
      <c r="E52" s="10" t="str">
        <f>[29]Sheet1!E$32</f>
        <v>DNP</v>
      </c>
      <c r="F52" s="10" t="str">
        <f>[29]Sheet1!F$32</f>
        <v>DNP</v>
      </c>
      <c r="G52" s="2" t="str">
        <f>[29]Sheet1!G$32</f>
        <v>Makalei</v>
      </c>
    </row>
    <row r="53" spans="1:7" x14ac:dyDescent="0.15">
      <c r="A53" s="3">
        <v>41629</v>
      </c>
      <c r="B53" s="10">
        <f>[30]Sheet1!B$32</f>
        <v>15.5</v>
      </c>
      <c r="C53" s="10">
        <f>[30]Sheet1!C$32</f>
        <v>18</v>
      </c>
      <c r="D53" s="10">
        <f>[30]Sheet1!D$32</f>
        <v>94</v>
      </c>
      <c r="E53" s="10">
        <f>[30]Sheet1!E$32</f>
        <v>76</v>
      </c>
      <c r="F53" s="10">
        <f>[30]Sheet1!F$32</f>
        <v>93.619469026548671</v>
      </c>
      <c r="G53" s="2" t="str">
        <f>[30]Sheet1!G$32</f>
        <v>Makalei</v>
      </c>
    </row>
    <row r="54" spans="1:7" x14ac:dyDescent="0.15">
      <c r="A54" s="3">
        <v>41636</v>
      </c>
      <c r="B54" s="10">
        <f>[31]Sheet1!B$32</f>
        <v>15.5</v>
      </c>
      <c r="C54" s="10">
        <f>[31]Sheet1!C$32</f>
        <v>18</v>
      </c>
      <c r="D54" s="10">
        <f>[31]Sheet1!D$32</f>
        <v>101</v>
      </c>
      <c r="E54" s="10">
        <f>[31]Sheet1!E$32</f>
        <v>83</v>
      </c>
      <c r="F54" s="10">
        <f>[31]Sheet1!F$32</f>
        <v>100.61946902654867</v>
      </c>
      <c r="G54" s="2" t="str">
        <f>[31]Sheet1!G$32</f>
        <v>Makalei</v>
      </c>
    </row>
    <row r="55" spans="1:7" x14ac:dyDescent="0.15">
      <c r="A55" s="9"/>
      <c r="B55" s="12"/>
      <c r="C55" s="12"/>
      <c r="D55" s="12"/>
      <c r="E55" s="12"/>
      <c r="F55" s="13"/>
      <c r="G55" s="4"/>
    </row>
    <row r="56" spans="1:7" x14ac:dyDescent="0.15">
      <c r="A56" s="9" t="s">
        <v>19</v>
      </c>
      <c r="B56" s="13">
        <f t="shared" ref="B56:E56" si="4">SUM(AVERAGEIF(B3:B54,"&gt;0"))</f>
        <v>17.238297872340421</v>
      </c>
      <c r="C56" s="13">
        <f t="shared" si="4"/>
        <v>20.127659574468087</v>
      </c>
      <c r="D56" s="13">
        <f t="shared" si="4"/>
        <v>95.297297297297291</v>
      </c>
      <c r="E56" s="13">
        <f t="shared" si="4"/>
        <v>75.833833833833836</v>
      </c>
      <c r="F56" s="13">
        <f>SUM(AVERAGEIF(F3:F54,"&gt;0"))</f>
        <v>94.376608466873975</v>
      </c>
      <c r="G56" s="4"/>
    </row>
  </sheetData>
  <mergeCells count="2">
    <mergeCell ref="B43:F43"/>
    <mergeCell ref="B44:F4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Kelley</dc:creator>
  <cp:lastModifiedBy>Paul Kelley</cp:lastModifiedBy>
  <dcterms:created xsi:type="dcterms:W3CDTF">2013-12-29T08:12:53Z</dcterms:created>
  <dcterms:modified xsi:type="dcterms:W3CDTF">2013-12-29T08:14:49Z</dcterms:modified>
</cp:coreProperties>
</file>